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30" windowWidth="15135" windowHeight="7620" activeTab="0"/>
  </bookViews>
  <sheets>
    <sheet name="Runoff Volume" sheetId="1" r:id="rId1"/>
    <sheet name="Rainfall" sheetId="2" r:id="rId2"/>
  </sheets>
  <definedNames>
    <definedName name="_xlnm.Print_Area" localSheetId="0">'Runoff Volume'!$A$1:$H$43</definedName>
  </definedNames>
  <calcPr fullCalcOnLoad="1"/>
</workbook>
</file>

<file path=xl/sharedStrings.xml><?xml version="1.0" encoding="utf-8"?>
<sst xmlns="http://schemas.openxmlformats.org/spreadsheetml/2006/main" count="109" uniqueCount="69">
  <si>
    <t xml:space="preserve"> </t>
  </si>
  <si>
    <t>2-Year, 24-Hour Rainfall ):</t>
  </si>
  <si>
    <t xml:space="preserve"> in</t>
  </si>
  <si>
    <t xml:space="preserve">  acres</t>
  </si>
  <si>
    <t>Pre-Development Conditions</t>
  </si>
  <si>
    <t>Cover Type</t>
  </si>
  <si>
    <t xml:space="preserve">Soil </t>
  </si>
  <si>
    <t>Area</t>
  </si>
  <si>
    <t xml:space="preserve"> CN (from TR-55)</t>
  </si>
  <si>
    <t>S</t>
  </si>
  <si>
    <r>
      <t>Q Runoff</t>
    </r>
    <r>
      <rPr>
        <b/>
        <vertAlign val="superscript"/>
        <sz val="10"/>
        <rFont val="Arial"/>
        <family val="2"/>
      </rPr>
      <t>1</t>
    </r>
  </si>
  <si>
    <r>
      <t>Runoff Volume</t>
    </r>
    <r>
      <rPr>
        <b/>
        <vertAlign val="superscript"/>
        <sz val="10"/>
        <rFont val="Arial"/>
        <family val="2"/>
      </rPr>
      <t>2</t>
    </r>
  </si>
  <si>
    <t>Type</t>
  </si>
  <si>
    <t>(sf)</t>
  </si>
  <si>
    <t>(ac)</t>
  </si>
  <si>
    <t>(in)</t>
  </si>
  <si>
    <r>
      <t>(ft</t>
    </r>
    <r>
      <rPr>
        <b/>
        <vertAlign val="superscript"/>
        <sz val="10"/>
        <rFont val="Arial"/>
        <family val="2"/>
      </rPr>
      <t>3</t>
    </r>
    <r>
      <rPr>
        <b/>
        <sz val="10"/>
        <rFont val="Arial"/>
        <family val="2"/>
      </rPr>
      <t>)</t>
    </r>
  </si>
  <si>
    <t>Woods / Meadow</t>
  </si>
  <si>
    <t>A</t>
  </si>
  <si>
    <t>Woods</t>
  </si>
  <si>
    <t>B</t>
  </si>
  <si>
    <t>Meadow</t>
  </si>
  <si>
    <t>C</t>
  </si>
  <si>
    <t>D</t>
  </si>
  <si>
    <t>Impervious</t>
  </si>
  <si>
    <t>N/A</t>
  </si>
  <si>
    <t>Other:</t>
  </si>
  <si>
    <t>TOTAL:</t>
  </si>
  <si>
    <t>Post-Development Conditions</t>
  </si>
  <si>
    <t xml:space="preserve">CN* </t>
  </si>
  <si>
    <t xml:space="preserve">Runoff Volume Increase = (Post-Dev. Runoff Volume) MINUS (Pre-Dev. Runoff Volume) </t>
  </si>
  <si>
    <t>2-Year, 24-Hour Rainfall (in)</t>
  </si>
  <si>
    <t xml:space="preserve">S = </t>
  </si>
  <si>
    <t>1000/ CN - 10</t>
  </si>
  <si>
    <t xml:space="preserve">CN = </t>
  </si>
  <si>
    <t>Curve Number</t>
  </si>
  <si>
    <t xml:space="preserve">Q = </t>
  </si>
  <si>
    <t>Runoff (in)</t>
  </si>
  <si>
    <r>
      <t>2.  Runoff Volume (ft</t>
    </r>
    <r>
      <rPr>
        <b/>
        <vertAlign val="superscript"/>
        <sz val="10"/>
        <rFont val="Arial"/>
        <family val="2"/>
      </rPr>
      <t>3</t>
    </r>
    <r>
      <rPr>
        <b/>
        <sz val="10"/>
        <rFont val="Arial"/>
        <family val="2"/>
      </rPr>
      <t>)</t>
    </r>
    <r>
      <rPr>
        <sz val="11"/>
        <color theme="1"/>
        <rFont val="Calibri"/>
        <family val="2"/>
      </rPr>
      <t xml:space="preserve"> = Q x 1/12 x Area</t>
    </r>
  </si>
  <si>
    <t xml:space="preserve">Area = </t>
  </si>
  <si>
    <r>
      <t>Area of specific land cover (ft</t>
    </r>
    <r>
      <rPr>
        <vertAlign val="superscript"/>
        <sz val="10"/>
        <rFont val="Arial"/>
        <family val="2"/>
      </rPr>
      <t>2</t>
    </r>
    <r>
      <rPr>
        <sz val="11"/>
        <color theme="1"/>
        <rFont val="Calibri"/>
        <family val="2"/>
      </rPr>
      <t>)</t>
    </r>
  </si>
  <si>
    <t xml:space="preserve">Where:    P = </t>
  </si>
  <si>
    <t>Open Space</t>
  </si>
  <si>
    <t>Calculations for Stormwater Runoff Volume Control</t>
  </si>
  <si>
    <t xml:space="preserve">SITE NAME: </t>
  </si>
  <si>
    <r>
      <t>Runoff Volume Increase (ft</t>
    </r>
    <r>
      <rPr>
        <b/>
        <vertAlign val="superscript"/>
        <sz val="12"/>
        <rFont val="Arial"/>
        <family val="2"/>
      </rPr>
      <t>3</t>
    </r>
    <r>
      <rPr>
        <b/>
        <sz val="12"/>
        <rFont val="Arial"/>
        <family val="2"/>
      </rPr>
      <t>):</t>
    </r>
  </si>
  <si>
    <t>Total Site Disturbed Area:</t>
  </si>
  <si>
    <t>* Runoff Volume must be calculated separately for pervious and impervious areas (without using a weighted CN)</t>
  </si>
  <si>
    <t>Section</t>
  </si>
  <si>
    <t>2 Year</t>
  </si>
  <si>
    <t>5 Year</t>
  </si>
  <si>
    <t>10 Year</t>
  </si>
  <si>
    <t>25 Year</t>
  </si>
  <si>
    <t>50 Year</t>
  </si>
  <si>
    <t>100 year</t>
  </si>
  <si>
    <t>24 Hour Precipitation in inches for Michigan Regions</t>
  </si>
  <si>
    <t>Taken from "Rainfall Frequency Atlas of the Midwest, Bulletin 71, Midwestern Climate Center, 1992</t>
  </si>
  <si>
    <t xml:space="preserve">(See Rainfall Tab for regional rainfall value </t>
  </si>
  <si>
    <r>
      <t>1.  Runoff (in)</t>
    </r>
    <r>
      <rPr>
        <sz val="11"/>
        <color theme="1"/>
        <rFont val="Calibri"/>
        <family val="2"/>
      </rPr>
      <t xml:space="preserve"> = Q = (P - Ia)</t>
    </r>
    <r>
      <rPr>
        <vertAlign val="superscript"/>
        <sz val="10"/>
        <rFont val="Arial"/>
        <family val="2"/>
      </rPr>
      <t>2</t>
    </r>
    <r>
      <rPr>
        <sz val="11"/>
        <color theme="1"/>
        <rFont val="Calibri"/>
        <family val="2"/>
      </rPr>
      <t xml:space="preserve"> / (P- Ia)+S</t>
    </r>
  </si>
  <si>
    <t>Ia =0.2S  therefore;</t>
  </si>
  <si>
    <r>
      <t>Runoff (in)</t>
    </r>
    <r>
      <rPr>
        <sz val="11"/>
        <color theme="1"/>
        <rFont val="Calibri"/>
        <family val="2"/>
      </rPr>
      <t xml:space="preserve"> = Q = (P - 0.2S)</t>
    </r>
    <r>
      <rPr>
        <vertAlign val="superscript"/>
        <sz val="10"/>
        <rFont val="Arial"/>
        <family val="2"/>
      </rPr>
      <t>2</t>
    </r>
    <r>
      <rPr>
        <sz val="11"/>
        <color theme="1"/>
        <rFont val="Calibri"/>
        <family val="2"/>
      </rPr>
      <t xml:space="preserve"> / (P+ 0.8S)</t>
    </r>
  </si>
  <si>
    <t>or site specific rainfall event may be substituted with DNRE approval)</t>
  </si>
  <si>
    <t>Instructions</t>
  </si>
  <si>
    <t>2. Select the 2-Year, 24-Hour Rainfall from the rainfall tab and enter in the space provided.   A rainfall amount from a local rain gage network could be used with DNRE approval.</t>
  </si>
  <si>
    <t xml:space="preserve">3. In the pre-development chart, enter the area of each aplicable land cover and soil combination as well as the amount of imperviousness.   The total area must add up to the total disturbed area recorded at the top of the spreadsheet. Note here the runoff volume for each land use cover and soil type must be calculated seperately and then summed for the entire site.  No composite CN can be used. </t>
  </si>
  <si>
    <t>4. In the Post-Development table enter the new cover type and soil type and the amount of impervious area. Cover and soil type can be copied from the Pre-Developement table and pasted to Post-Development table if desired. A CN for each new Cover Type must be selected but composite CNs should not be used. The total area at the bottom of the table must match the total disturbed area recorded at the top of the spreadsheet.</t>
  </si>
  <si>
    <r>
      <t xml:space="preserve">1. At the top of the spreadsheet, enter a site name and the total </t>
    </r>
    <r>
      <rPr>
        <i/>
        <sz val="12"/>
        <color indexed="8"/>
        <rFont val="Arial"/>
        <family val="2"/>
      </rPr>
      <t>disturbed</t>
    </r>
    <r>
      <rPr>
        <sz val="12"/>
        <color indexed="8"/>
        <rFont val="Arial"/>
        <family val="2"/>
      </rPr>
      <t xml:space="preserve"> area of the site in acres.</t>
    </r>
  </si>
  <si>
    <t>Version 1.1 August 24, 2010</t>
  </si>
  <si>
    <t xml:space="preserve">5. The spreadsheet automatically calculates the Runoff Volume Increase in cubic feet and it's shown in the blue cell near the bottom of the spreadsheet. This is the volume of stormwater that must be controlled.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</si>
</sst>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7">
    <font>
      <sz val="11"/>
      <color theme="1"/>
      <name val="Calibri"/>
      <family val="2"/>
    </font>
    <font>
      <sz val="11"/>
      <color indexed="8"/>
      <name val="Calibri"/>
      <family val="2"/>
    </font>
    <font>
      <b/>
      <sz val="10"/>
      <name val="Arial"/>
      <family val="2"/>
    </font>
    <font>
      <sz val="10"/>
      <name val="Arial"/>
      <family val="2"/>
    </font>
    <font>
      <sz val="12"/>
      <name val="Arial"/>
      <family val="2"/>
    </font>
    <font>
      <b/>
      <vertAlign val="superscript"/>
      <sz val="10"/>
      <name val="Arial"/>
      <family val="2"/>
    </font>
    <font>
      <b/>
      <i/>
      <sz val="8"/>
      <name val="Arial"/>
      <family val="2"/>
    </font>
    <font>
      <vertAlign val="superscript"/>
      <sz val="10"/>
      <name val="Arial"/>
      <family val="2"/>
    </font>
    <font>
      <sz val="9"/>
      <name val="Arial"/>
      <family val="2"/>
    </font>
    <font>
      <sz val="14"/>
      <name val="Helvetica Black"/>
      <family val="2"/>
    </font>
    <font>
      <sz val="8"/>
      <name val="Calibri"/>
      <family val="2"/>
    </font>
    <font>
      <u val="single"/>
      <sz val="7.7"/>
      <color indexed="12"/>
      <name val="Calibri"/>
      <family val="2"/>
    </font>
    <font>
      <u val="single"/>
      <sz val="7.7"/>
      <color indexed="36"/>
      <name val="Calibri"/>
      <family val="2"/>
    </font>
    <font>
      <b/>
      <sz val="12"/>
      <name val="Arial"/>
      <family val="2"/>
    </font>
    <font>
      <b/>
      <vertAlign val="superscript"/>
      <sz val="12"/>
      <name val="Arial"/>
      <family val="2"/>
    </font>
    <font>
      <b/>
      <sz val="14"/>
      <name val="Arial"/>
      <family val="2"/>
    </font>
    <font>
      <b/>
      <sz val="11"/>
      <name val="Arial"/>
      <family val="2"/>
    </font>
    <font>
      <b/>
      <sz val="14"/>
      <color indexed="52"/>
      <name val="Arial"/>
      <family val="2"/>
    </font>
    <font>
      <b/>
      <sz val="14"/>
      <color indexed="52"/>
      <name val="Calibri"/>
      <family val="2"/>
    </font>
    <font>
      <b/>
      <sz val="11"/>
      <color indexed="43"/>
      <name val="Arial"/>
      <family val="2"/>
    </font>
    <font>
      <sz val="14"/>
      <color indexed="8"/>
      <name val="Arial"/>
      <family val="2"/>
    </font>
    <font>
      <sz val="11"/>
      <color indexed="8"/>
      <name val="Arial"/>
      <family val="2"/>
    </font>
    <font>
      <i/>
      <sz val="11"/>
      <color indexed="8"/>
      <name val="Arial"/>
      <family val="2"/>
    </font>
    <font>
      <sz val="12"/>
      <color indexed="8"/>
      <name val="Arial"/>
      <family val="2"/>
    </font>
    <font>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17"/>
        <bgColor indexed="64"/>
      </patternFill>
    </fill>
    <fill>
      <patternFill patternType="solid">
        <fgColor indexed="22"/>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style="thin"/>
      <right style="thin"/>
      <top style="thin"/>
      <bottom style="medium"/>
    </border>
    <border>
      <left>
        <color indexed="63"/>
      </left>
      <right style="thin"/>
      <top style="thin"/>
      <bottom style="medium"/>
    </border>
    <border>
      <left>
        <color indexed="63"/>
      </left>
      <right>
        <color indexed="63"/>
      </right>
      <top>
        <color indexed="63"/>
      </top>
      <bottom style="thin">
        <color indexed="13"/>
      </bottom>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Font="1" applyAlignment="1">
      <alignment/>
    </xf>
    <xf numFmtId="0" fontId="2" fillId="32" borderId="0" xfId="0" applyFont="1" applyFill="1" applyAlignment="1">
      <alignment/>
    </xf>
    <xf numFmtId="0" fontId="3" fillId="0" borderId="0" xfId="0" applyFont="1" applyAlignment="1">
      <alignment/>
    </xf>
    <xf numFmtId="0" fontId="2" fillId="0" borderId="0" xfId="0" applyFont="1" applyAlignment="1">
      <alignment horizontal="right"/>
    </xf>
    <xf numFmtId="0" fontId="3" fillId="32" borderId="0" xfId="0" applyFont="1" applyFill="1" applyAlignment="1">
      <alignment/>
    </xf>
    <xf numFmtId="0" fontId="2" fillId="32" borderId="0" xfId="0" applyFont="1" applyFill="1" applyBorder="1" applyAlignment="1">
      <alignment/>
    </xf>
    <xf numFmtId="0" fontId="4" fillId="32" borderId="0" xfId="0" applyFont="1" applyFill="1" applyBorder="1" applyAlignment="1">
      <alignment/>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2" fillId="32" borderId="12" xfId="0" applyFont="1" applyFill="1" applyBorder="1" applyAlignment="1">
      <alignment horizontal="center" wrapText="1"/>
    </xf>
    <xf numFmtId="0" fontId="2" fillId="32" borderId="13" xfId="0" applyFont="1" applyFill="1" applyBorder="1" applyAlignment="1">
      <alignment horizontal="center"/>
    </xf>
    <xf numFmtId="0" fontId="2" fillId="32" borderId="14" xfId="0" applyFont="1" applyFill="1" applyBorder="1" applyAlignment="1">
      <alignment horizontal="center"/>
    </xf>
    <xf numFmtId="0" fontId="3" fillId="32" borderId="15" xfId="0" applyFont="1" applyFill="1" applyBorder="1" applyAlignment="1">
      <alignment horizontal="left"/>
    </xf>
    <xf numFmtId="0" fontId="3" fillId="32" borderId="16" xfId="0" applyFont="1" applyFill="1" applyBorder="1" applyAlignment="1">
      <alignment horizontal="center"/>
    </xf>
    <xf numFmtId="0" fontId="2" fillId="32" borderId="17" xfId="0" applyFont="1" applyFill="1" applyBorder="1" applyAlignment="1">
      <alignment horizontal="center"/>
    </xf>
    <xf numFmtId="0" fontId="3" fillId="32" borderId="17" xfId="0" applyFont="1" applyFill="1" applyBorder="1" applyAlignment="1">
      <alignment horizontal="center"/>
    </xf>
    <xf numFmtId="164" fontId="3" fillId="32" borderId="17" xfId="0" applyNumberFormat="1" applyFont="1" applyFill="1" applyBorder="1" applyAlignment="1">
      <alignment horizontal="center"/>
    </xf>
    <xf numFmtId="0" fontId="2" fillId="32" borderId="18" xfId="0" applyFont="1" applyFill="1" applyBorder="1" applyAlignment="1">
      <alignment horizontal="center"/>
    </xf>
    <xf numFmtId="0" fontId="3" fillId="32" borderId="19" xfId="0" applyFont="1" applyFill="1" applyBorder="1" applyAlignment="1">
      <alignment horizontal="left"/>
    </xf>
    <xf numFmtId="0" fontId="3" fillId="32" borderId="20" xfId="0" applyFont="1" applyFill="1" applyBorder="1" applyAlignment="1">
      <alignment horizontal="center"/>
    </xf>
    <xf numFmtId="0" fontId="3" fillId="32" borderId="21" xfId="0" applyFont="1" applyFill="1" applyBorder="1" applyAlignment="1">
      <alignment horizontal="center"/>
    </xf>
    <xf numFmtId="0" fontId="3" fillId="32" borderId="15" xfId="0" applyFont="1" applyFill="1" applyBorder="1" applyAlignment="1">
      <alignment horizontal="center"/>
    </xf>
    <xf numFmtId="2" fontId="3" fillId="32" borderId="17" xfId="0" applyNumberFormat="1" applyFont="1" applyFill="1" applyBorder="1" applyAlignment="1">
      <alignment horizontal="center"/>
    </xf>
    <xf numFmtId="0" fontId="3" fillId="32" borderId="22" xfId="0" applyFont="1" applyFill="1" applyBorder="1" applyAlignment="1">
      <alignment horizontal="center"/>
    </xf>
    <xf numFmtId="0" fontId="3" fillId="32" borderId="23" xfId="0" applyFont="1" applyFill="1" applyBorder="1" applyAlignment="1">
      <alignment horizontal="left"/>
    </xf>
    <xf numFmtId="0" fontId="2" fillId="32" borderId="24" xfId="0" applyFont="1" applyFill="1" applyBorder="1" applyAlignment="1">
      <alignment vertical="center"/>
    </xf>
    <xf numFmtId="0" fontId="2" fillId="32" borderId="24" xfId="0" applyFont="1" applyFill="1" applyBorder="1" applyAlignment="1">
      <alignment horizontal="center" vertical="center"/>
    </xf>
    <xf numFmtId="165" fontId="2" fillId="32" borderId="25" xfId="42" applyNumberFormat="1" applyFont="1" applyFill="1" applyBorder="1" applyAlignment="1">
      <alignment vertical="center"/>
    </xf>
    <xf numFmtId="0" fontId="2" fillId="32" borderId="25" xfId="0" applyFont="1" applyFill="1" applyBorder="1" applyAlignment="1">
      <alignment horizontal="center" vertical="center"/>
    </xf>
    <xf numFmtId="3" fontId="2" fillId="32" borderId="26" xfId="0" applyNumberFormat="1" applyFont="1" applyFill="1" applyBorder="1" applyAlignment="1">
      <alignment horizontal="center" vertical="center"/>
    </xf>
    <xf numFmtId="0" fontId="4" fillId="32" borderId="0" xfId="0" applyFont="1" applyFill="1" applyBorder="1" applyAlignment="1">
      <alignment horizontal="center"/>
    </xf>
    <xf numFmtId="0" fontId="2" fillId="32" borderId="27" xfId="0" applyFont="1" applyFill="1" applyBorder="1" applyAlignment="1">
      <alignment horizontal="center" wrapText="1"/>
    </xf>
    <xf numFmtId="0" fontId="2" fillId="32" borderId="28" xfId="0" applyFont="1" applyFill="1" applyBorder="1" applyAlignment="1">
      <alignment horizontal="center" wrapText="1"/>
    </xf>
    <xf numFmtId="0" fontId="2" fillId="32" borderId="29" xfId="0" applyFont="1" applyFill="1" applyBorder="1" applyAlignment="1">
      <alignment horizontal="center"/>
    </xf>
    <xf numFmtId="0" fontId="2" fillId="32" borderId="30" xfId="0" applyFont="1" applyFill="1" applyBorder="1" applyAlignment="1">
      <alignment horizontal="center"/>
    </xf>
    <xf numFmtId="0" fontId="3" fillId="32" borderId="31" xfId="0" applyFont="1" applyFill="1" applyBorder="1" applyAlignment="1">
      <alignment horizontal="left"/>
    </xf>
    <xf numFmtId="0" fontId="3" fillId="32" borderId="32" xfId="0" applyFont="1" applyFill="1" applyBorder="1" applyAlignment="1">
      <alignment horizontal="center"/>
    </xf>
    <xf numFmtId="0" fontId="2" fillId="32" borderId="33" xfId="0" applyFont="1" applyFill="1" applyBorder="1" applyAlignment="1">
      <alignment vertical="center"/>
    </xf>
    <xf numFmtId="0" fontId="2" fillId="32" borderId="34" xfId="0" applyFont="1" applyFill="1" applyBorder="1" applyAlignment="1">
      <alignment horizontal="center" vertical="center"/>
    </xf>
    <xf numFmtId="0" fontId="0" fillId="32" borderId="0" xfId="0" applyFill="1" applyAlignment="1">
      <alignment/>
    </xf>
    <xf numFmtId="0" fontId="6" fillId="32" borderId="0" xfId="0" applyFont="1" applyFill="1" applyAlignment="1">
      <alignment/>
    </xf>
    <xf numFmtId="0" fontId="2" fillId="0" borderId="0" xfId="0" applyFont="1" applyAlignment="1">
      <alignment/>
    </xf>
    <xf numFmtId="0" fontId="0" fillId="0" borderId="0" xfId="0" applyAlignment="1">
      <alignment horizontal="right"/>
    </xf>
    <xf numFmtId="0" fontId="3" fillId="0" borderId="0" xfId="0" applyFont="1" applyBorder="1" applyAlignment="1">
      <alignment/>
    </xf>
    <xf numFmtId="164" fontId="2" fillId="32" borderId="25" xfId="0" applyNumberFormat="1" applyFont="1" applyFill="1" applyBorder="1" applyAlignment="1">
      <alignment horizontal="center" vertical="center"/>
    </xf>
    <xf numFmtId="0" fontId="0" fillId="0" borderId="0" xfId="0" applyBorder="1" applyAlignment="1">
      <alignment/>
    </xf>
    <xf numFmtId="0" fontId="2" fillId="32" borderId="15" xfId="0" applyFont="1" applyFill="1" applyBorder="1" applyAlignment="1">
      <alignment horizontal="center"/>
    </xf>
    <xf numFmtId="0" fontId="0" fillId="0" borderId="35" xfId="0" applyBorder="1" applyAlignment="1">
      <alignment horizontal="center"/>
    </xf>
    <xf numFmtId="0" fontId="0" fillId="0" borderId="35" xfId="0" applyBorder="1" applyAlignment="1">
      <alignment/>
    </xf>
    <xf numFmtId="0" fontId="0" fillId="0" borderId="36" xfId="0" applyBorder="1" applyAlignment="1">
      <alignment/>
    </xf>
    <xf numFmtId="0" fontId="3" fillId="32" borderId="0" xfId="0" applyFont="1" applyFill="1" applyBorder="1" applyAlignment="1">
      <alignment/>
    </xf>
    <xf numFmtId="0" fontId="8" fillId="0" borderId="0" xfId="0" applyFont="1" applyAlignment="1">
      <alignment wrapText="1"/>
    </xf>
    <xf numFmtId="0" fontId="13" fillId="33" borderId="24" xfId="0" applyFont="1" applyFill="1" applyBorder="1" applyAlignment="1">
      <alignment/>
    </xf>
    <xf numFmtId="0" fontId="13" fillId="33" borderId="34" xfId="0" applyFont="1" applyFill="1" applyBorder="1" applyAlignment="1">
      <alignment/>
    </xf>
    <xf numFmtId="3" fontId="15" fillId="33" borderId="26" xfId="0" applyNumberFormat="1" applyFont="1" applyFill="1" applyBorder="1" applyAlignment="1">
      <alignment horizontal="center"/>
    </xf>
    <xf numFmtId="0" fontId="16" fillId="32" borderId="0" xfId="0" applyFont="1" applyFill="1" applyBorder="1" applyAlignment="1">
      <alignment/>
    </xf>
    <xf numFmtId="0" fontId="0" fillId="0" borderId="0" xfId="0" applyAlignment="1">
      <alignment wrapText="1"/>
    </xf>
    <xf numFmtId="0" fontId="17" fillId="34" borderId="0" xfId="0" applyFont="1" applyFill="1" applyAlignment="1">
      <alignment horizontal="center"/>
    </xf>
    <xf numFmtId="0" fontId="0" fillId="0" borderId="0" xfId="0" applyFill="1" applyAlignment="1">
      <alignment/>
    </xf>
    <xf numFmtId="2" fontId="19" fillId="35" borderId="37" xfId="0" applyNumberFormat="1" applyFont="1" applyFill="1" applyBorder="1" applyAlignment="1">
      <alignment horizontal="center"/>
    </xf>
    <xf numFmtId="2" fontId="19" fillId="34" borderId="37" xfId="0" applyNumberFormat="1" applyFont="1" applyFill="1" applyBorder="1" applyAlignment="1">
      <alignment horizontal="center"/>
    </xf>
    <xf numFmtId="0" fontId="2" fillId="32" borderId="17" xfId="0" applyFont="1" applyFill="1" applyBorder="1" applyAlignment="1" applyProtection="1">
      <alignment horizontal="center"/>
      <protection/>
    </xf>
    <xf numFmtId="0" fontId="2" fillId="32" borderId="18" xfId="0" applyFont="1" applyFill="1" applyBorder="1" applyAlignment="1" applyProtection="1">
      <alignment horizontal="center"/>
      <protection/>
    </xf>
    <xf numFmtId="0" fontId="2" fillId="32" borderId="38" xfId="0" applyFont="1" applyFill="1" applyBorder="1" applyAlignment="1" applyProtection="1">
      <alignment horizontal="center"/>
      <protection/>
    </xf>
    <xf numFmtId="0" fontId="2" fillId="32" borderId="25" xfId="0" applyFont="1" applyFill="1" applyBorder="1" applyAlignment="1" applyProtection="1">
      <alignment horizontal="center" vertical="center"/>
      <protection/>
    </xf>
    <xf numFmtId="3" fontId="2" fillId="32" borderId="33" xfId="0" applyNumberFormat="1" applyFont="1" applyFill="1" applyBorder="1" applyAlignment="1" applyProtection="1">
      <alignment horizontal="center" vertical="center"/>
      <protection/>
    </xf>
    <xf numFmtId="0" fontId="2" fillId="32" borderId="17" xfId="0" applyFont="1" applyFill="1" applyBorder="1" applyAlignment="1" applyProtection="1">
      <alignment horizontal="center"/>
      <protection locked="0"/>
    </xf>
    <xf numFmtId="0" fontId="2" fillId="32" borderId="21" xfId="0" applyFont="1" applyFill="1" applyBorder="1" applyAlignment="1" applyProtection="1">
      <alignment horizontal="center"/>
      <protection locked="0"/>
    </xf>
    <xf numFmtId="2" fontId="3" fillId="32" borderId="21" xfId="0" applyNumberFormat="1" applyFont="1" applyFill="1" applyBorder="1" applyAlignment="1" applyProtection="1">
      <alignment horizontal="center"/>
      <protection locked="0"/>
    </xf>
    <xf numFmtId="2" fontId="3" fillId="32" borderId="17" xfId="0" applyNumberFormat="1" applyFont="1" applyFill="1" applyBorder="1" applyAlignment="1" applyProtection="1">
      <alignment horizontal="center"/>
      <protection locked="0"/>
    </xf>
    <xf numFmtId="2" fontId="3" fillId="32" borderId="39" xfId="0" applyNumberFormat="1" applyFont="1" applyFill="1" applyBorder="1" applyAlignment="1" applyProtection="1">
      <alignment horizontal="center"/>
      <protection locked="0"/>
    </xf>
    <xf numFmtId="0" fontId="3" fillId="32" borderId="17" xfId="0" applyFont="1" applyFill="1" applyBorder="1" applyAlignment="1" applyProtection="1">
      <alignment horizontal="center"/>
      <protection locked="0"/>
    </xf>
    <xf numFmtId="0" fontId="3" fillId="32" borderId="39" xfId="0" applyFont="1" applyFill="1" applyBorder="1" applyAlignment="1" applyProtection="1">
      <alignment horizontal="center"/>
      <protection locked="0"/>
    </xf>
    <xf numFmtId="2" fontId="3" fillId="32" borderId="17" xfId="0" applyNumberFormat="1" applyFont="1" applyFill="1" applyBorder="1" applyAlignment="1" applyProtection="1">
      <alignment horizontal="center"/>
      <protection/>
    </xf>
    <xf numFmtId="0" fontId="3" fillId="32" borderId="31" xfId="0" applyFont="1" applyFill="1" applyBorder="1" applyAlignment="1" applyProtection="1">
      <alignment horizontal="left"/>
      <protection locked="0"/>
    </xf>
    <xf numFmtId="0" fontId="3" fillId="32" borderId="32" xfId="0" applyFont="1" applyFill="1" applyBorder="1" applyAlignment="1" applyProtection="1">
      <alignment horizontal="center"/>
      <protection locked="0"/>
    </xf>
    <xf numFmtId="0" fontId="3" fillId="32" borderId="40" xfId="0" applyFont="1" applyFill="1" applyBorder="1" applyAlignment="1" applyProtection="1">
      <alignment horizontal="center"/>
      <protection locked="0"/>
    </xf>
    <xf numFmtId="0" fontId="2" fillId="36" borderId="32" xfId="0" applyFont="1" applyFill="1" applyBorder="1" applyAlignment="1" applyProtection="1">
      <alignment/>
      <protection locked="0"/>
    </xf>
    <xf numFmtId="0" fontId="3" fillId="36" borderId="32" xfId="0" applyFont="1" applyFill="1" applyBorder="1" applyAlignment="1" applyProtection="1">
      <alignment/>
      <protection locked="0"/>
    </xf>
    <xf numFmtId="0" fontId="3" fillId="32" borderId="17" xfId="0" applyFont="1" applyFill="1" applyBorder="1" applyAlignment="1" applyProtection="1">
      <alignment horizontal="center"/>
      <protection/>
    </xf>
    <xf numFmtId="0" fontId="21" fillId="0" borderId="0" xfId="0" applyFont="1" applyAlignment="1">
      <alignment/>
    </xf>
    <xf numFmtId="0" fontId="20" fillId="0" borderId="0" xfId="0" applyFont="1" applyAlignment="1">
      <alignment horizontal="center"/>
    </xf>
    <xf numFmtId="0" fontId="23" fillId="0" borderId="0" xfId="0" applyFont="1" applyAlignment="1">
      <alignment vertical="top" wrapText="1"/>
    </xf>
    <xf numFmtId="0" fontId="22" fillId="0" borderId="0" xfId="0" applyFont="1" applyAlignment="1">
      <alignment vertical="top" wrapText="1"/>
    </xf>
    <xf numFmtId="0" fontId="2" fillId="32" borderId="0" xfId="0" applyFont="1" applyFill="1" applyBorder="1" applyAlignment="1">
      <alignment wrapText="1"/>
    </xf>
    <xf numFmtId="0" fontId="0" fillId="0" borderId="0" xfId="0" applyAlignment="1">
      <alignment wrapText="1"/>
    </xf>
    <xf numFmtId="0" fontId="3" fillId="36" borderId="32" xfId="0" applyFont="1" applyFill="1" applyBorder="1" applyAlignment="1" applyProtection="1">
      <alignment horizontal="center"/>
      <protection locked="0"/>
    </xf>
    <xf numFmtId="0" fontId="23" fillId="0" borderId="0" xfId="0" applyFont="1" applyAlignment="1">
      <alignment horizontal="left" vertical="top" wrapText="1"/>
    </xf>
    <xf numFmtId="0" fontId="9" fillId="37" borderId="0" xfId="0" applyFont="1" applyFill="1" applyAlignment="1">
      <alignment horizontal="center"/>
    </xf>
    <xf numFmtId="0" fontId="2" fillId="32" borderId="11"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3" fillId="0" borderId="0" xfId="0" applyFont="1" applyAlignment="1">
      <alignment horizontal="left" vertical="center" wrapText="1"/>
    </xf>
    <xf numFmtId="0" fontId="0" fillId="0" borderId="0" xfId="0" applyAlignment="1">
      <alignment horizontal="center" wrapText="1"/>
    </xf>
    <xf numFmtId="0" fontId="17" fillId="35" borderId="0" xfId="0" applyFont="1" applyFill="1" applyBorder="1" applyAlignment="1">
      <alignment horizontal="center" wrapText="1"/>
    </xf>
    <xf numFmtId="0" fontId="17" fillId="34" borderId="0" xfId="0" applyFont="1" applyFill="1" applyBorder="1" applyAlignment="1">
      <alignment horizontal="center" wrapText="1"/>
    </xf>
    <xf numFmtId="0" fontId="18" fillId="35"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1</xdr:row>
      <xdr:rowOff>57150</xdr:rowOff>
    </xdr:from>
    <xdr:to>
      <xdr:col>7</xdr:col>
      <xdr:colOff>895350</xdr:colOff>
      <xdr:row>4</xdr:row>
      <xdr:rowOff>171450</xdr:rowOff>
    </xdr:to>
    <xdr:pic>
      <xdr:nvPicPr>
        <xdr:cNvPr id="1" name="Picture 4" descr="dnre_logo_color_web"/>
        <xdr:cNvPicPr preferRelativeResize="1">
          <a:picLocks noChangeAspect="1"/>
        </xdr:cNvPicPr>
      </xdr:nvPicPr>
      <xdr:blipFill>
        <a:blip r:embed="rId1"/>
        <a:stretch>
          <a:fillRect/>
        </a:stretch>
      </xdr:blipFill>
      <xdr:spPr>
        <a:xfrm>
          <a:off x="5448300" y="285750"/>
          <a:ext cx="8096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9525</xdr:rowOff>
    </xdr:from>
    <xdr:to>
      <xdr:col>14</xdr:col>
      <xdr:colOff>152400</xdr:colOff>
      <xdr:row>23</xdr:row>
      <xdr:rowOff>47625</xdr:rowOff>
    </xdr:to>
    <xdr:pic>
      <xdr:nvPicPr>
        <xdr:cNvPr id="1" name="Picture 1" descr="MIcounties"/>
        <xdr:cNvPicPr preferRelativeResize="1">
          <a:picLocks noChangeAspect="1"/>
        </xdr:cNvPicPr>
      </xdr:nvPicPr>
      <xdr:blipFill>
        <a:blip r:embed="rId1"/>
        <a:stretch>
          <a:fillRect/>
        </a:stretch>
      </xdr:blipFill>
      <xdr:spPr>
        <a:xfrm>
          <a:off x="4419600" y="9525"/>
          <a:ext cx="4419600" cy="510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5"/>
  <sheetViews>
    <sheetView tabSelected="1" zoomScale="70" zoomScaleNormal="70" zoomScalePageLayoutView="0" workbookViewId="0" topLeftCell="A1">
      <selection activeCell="C7" sqref="C7"/>
    </sheetView>
  </sheetViews>
  <sheetFormatPr defaultColWidth="9.140625" defaultRowHeight="15"/>
  <cols>
    <col min="1" max="1" width="19.28125" style="0" customWidth="1"/>
    <col min="2" max="2" width="11.421875" style="0" customWidth="1"/>
    <col min="3" max="3" width="10.28125" style="0" customWidth="1"/>
    <col min="4" max="4" width="9.00390625" style="0" customWidth="1"/>
    <col min="5" max="5" width="10.57421875" style="0" customWidth="1"/>
    <col min="6" max="6" width="8.28125" style="0" customWidth="1"/>
    <col min="7" max="7" width="11.57421875" style="0" customWidth="1"/>
    <col min="8" max="8" width="14.8515625" style="0" customWidth="1"/>
    <col min="10" max="10" width="64.421875" style="0" customWidth="1"/>
  </cols>
  <sheetData>
    <row r="1" spans="1:14" ht="18">
      <c r="A1" s="88" t="s">
        <v>43</v>
      </c>
      <c r="B1" s="88"/>
      <c r="C1" s="88"/>
      <c r="D1" s="88"/>
      <c r="E1" s="88"/>
      <c r="F1" s="88"/>
      <c r="G1" s="88"/>
      <c r="H1" s="88"/>
      <c r="J1" s="81" t="s">
        <v>62</v>
      </c>
      <c r="K1" s="80"/>
      <c r="L1" s="80"/>
      <c r="M1" s="80"/>
      <c r="N1" s="80"/>
    </row>
    <row r="2" spans="1:8" ht="20.25" customHeight="1">
      <c r="A2" s="1" t="s">
        <v>44</v>
      </c>
      <c r="B2" s="86"/>
      <c r="C2" s="86"/>
      <c r="D2" s="86"/>
      <c r="E2" s="86"/>
      <c r="F2" s="86"/>
      <c r="G2" s="3"/>
      <c r="H2" s="50"/>
    </row>
    <row r="3" spans="1:10" ht="12" customHeight="1">
      <c r="A3" s="1"/>
      <c r="B3" s="1"/>
      <c r="C3" s="1"/>
      <c r="D3" s="4"/>
      <c r="E3" s="4"/>
      <c r="F3" s="4"/>
      <c r="G3" s="4"/>
      <c r="H3" s="4"/>
      <c r="J3" s="92" t="s">
        <v>66</v>
      </c>
    </row>
    <row r="4" spans="1:10" ht="15">
      <c r="A4" s="1" t="s">
        <v>46</v>
      </c>
      <c r="B4" s="2"/>
      <c r="C4" s="78"/>
      <c r="D4" s="1" t="s">
        <v>3</v>
      </c>
      <c r="E4" s="1"/>
      <c r="F4" s="4"/>
      <c r="G4" s="4"/>
      <c r="H4" s="4"/>
      <c r="J4" s="92"/>
    </row>
    <row r="5" spans="1:10" ht="15" customHeight="1">
      <c r="A5" s="1"/>
      <c r="B5" s="1"/>
      <c r="C5" s="43"/>
      <c r="D5" s="45"/>
      <c r="E5" s="1"/>
      <c r="F5" s="4"/>
      <c r="G5" s="4"/>
      <c r="H5" s="4"/>
      <c r="J5" s="92"/>
    </row>
    <row r="6" spans="1:10" ht="15">
      <c r="A6" s="1" t="s">
        <v>1</v>
      </c>
      <c r="B6" s="1"/>
      <c r="C6" s="77">
        <v>2.26</v>
      </c>
      <c r="D6" s="1" t="s">
        <v>2</v>
      </c>
      <c r="E6" s="1" t="s">
        <v>57</v>
      </c>
      <c r="F6" s="4"/>
      <c r="G6" s="4"/>
      <c r="H6" s="4"/>
      <c r="J6" s="87" t="s">
        <v>63</v>
      </c>
    </row>
    <row r="7" spans="1:10" ht="15">
      <c r="A7" s="1" t="s">
        <v>61</v>
      </c>
      <c r="B7" s="1"/>
      <c r="C7" s="5"/>
      <c r="D7" s="1"/>
      <c r="E7" s="1"/>
      <c r="F7" s="4"/>
      <c r="G7" s="4"/>
      <c r="H7" s="4"/>
      <c r="J7" s="87"/>
    </row>
    <row r="8" spans="1:10" ht="25.5" customHeight="1" thickBot="1">
      <c r="A8" s="55" t="s">
        <v>4</v>
      </c>
      <c r="B8" s="5"/>
      <c r="C8" s="5"/>
      <c r="D8" s="6"/>
      <c r="E8" s="6"/>
      <c r="F8" s="6"/>
      <c r="G8" s="6"/>
      <c r="H8" s="6"/>
      <c r="J8" s="87"/>
    </row>
    <row r="9" spans="1:10" ht="30.75" customHeight="1">
      <c r="A9" s="7" t="s">
        <v>5</v>
      </c>
      <c r="B9" s="7" t="s">
        <v>6</v>
      </c>
      <c r="C9" s="8" t="s">
        <v>7</v>
      </c>
      <c r="D9" s="8" t="s">
        <v>7</v>
      </c>
      <c r="E9" s="89" t="s">
        <v>8</v>
      </c>
      <c r="F9" s="8" t="s">
        <v>9</v>
      </c>
      <c r="G9" s="8" t="s">
        <v>10</v>
      </c>
      <c r="H9" s="9" t="s">
        <v>11</v>
      </c>
      <c r="J9" s="87"/>
    </row>
    <row r="10" spans="1:10" ht="15.75" customHeight="1">
      <c r="A10" s="46"/>
      <c r="B10" s="46" t="s">
        <v>12</v>
      </c>
      <c r="C10" s="14" t="s">
        <v>13</v>
      </c>
      <c r="D10" s="14" t="s">
        <v>14</v>
      </c>
      <c r="E10" s="90"/>
      <c r="F10" s="14"/>
      <c r="G10" s="14" t="s">
        <v>15</v>
      </c>
      <c r="H10" s="17" t="s">
        <v>16</v>
      </c>
      <c r="J10" s="87" t="s">
        <v>64</v>
      </c>
    </row>
    <row r="11" spans="1:10" ht="45" customHeight="1" thickBot="1">
      <c r="A11" s="10"/>
      <c r="B11" s="10"/>
      <c r="C11" s="11"/>
      <c r="D11" s="11"/>
      <c r="E11" s="47"/>
      <c r="F11" s="11"/>
      <c r="G11" s="48"/>
      <c r="H11" s="49"/>
      <c r="J11" s="87"/>
    </row>
    <row r="12" spans="1:10" ht="15" customHeight="1">
      <c r="A12" s="12" t="s">
        <v>17</v>
      </c>
      <c r="B12" s="13" t="s">
        <v>18</v>
      </c>
      <c r="C12" s="14">
        <f>D12*43560</f>
        <v>0</v>
      </c>
      <c r="D12" s="66"/>
      <c r="E12" s="15">
        <v>30</v>
      </c>
      <c r="F12" s="16">
        <f>1000/E12-10</f>
        <v>23.333333333333336</v>
      </c>
      <c r="G12" s="14">
        <f>(($C$6-0.2*F12)^2)/($C$6+0.8*F12)</f>
        <v>0.27677816714452597</v>
      </c>
      <c r="H12" s="17">
        <f>(G12/12)*C12</f>
        <v>0</v>
      </c>
      <c r="J12" s="87"/>
    </row>
    <row r="13" spans="1:10" ht="15">
      <c r="A13" s="12" t="s">
        <v>42</v>
      </c>
      <c r="B13" s="13" t="s">
        <v>18</v>
      </c>
      <c r="C13" s="14">
        <f>D13*43560</f>
        <v>0</v>
      </c>
      <c r="D13" s="66"/>
      <c r="E13" s="15">
        <v>39</v>
      </c>
      <c r="F13" s="16">
        <f>1000/E13-10</f>
        <v>15.641025641025642</v>
      </c>
      <c r="G13" s="14">
        <f aca="true" t="shared" si="0" ref="G13:G22">($C$6-0.2*F13)^2/($C$6+0.8*F13)</f>
        <v>0.05102479543344618</v>
      </c>
      <c r="H13" s="17">
        <f>(G13/12)*C13</f>
        <v>0</v>
      </c>
      <c r="J13" s="87"/>
    </row>
    <row r="14" spans="1:10" ht="15">
      <c r="A14" s="18" t="s">
        <v>19</v>
      </c>
      <c r="B14" s="19" t="s">
        <v>20</v>
      </c>
      <c r="C14" s="14">
        <f aca="true" t="shared" si="1" ref="C14:C24">D14*43560</f>
        <v>0</v>
      </c>
      <c r="D14" s="67"/>
      <c r="E14" s="20">
        <v>55</v>
      </c>
      <c r="F14" s="16">
        <f aca="true" t="shared" si="2" ref="F14:F23">1000/E14-10</f>
        <v>8.181818181818183</v>
      </c>
      <c r="G14" s="14">
        <f t="shared" si="0"/>
        <v>0.044168340435117144</v>
      </c>
      <c r="H14" s="17">
        <f aca="true" t="shared" si="3" ref="H14:H23">(G14/12)*C14</f>
        <v>0</v>
      </c>
      <c r="J14" s="87"/>
    </row>
    <row r="15" spans="1:10" ht="15">
      <c r="A15" s="18" t="s">
        <v>21</v>
      </c>
      <c r="B15" s="19" t="s">
        <v>20</v>
      </c>
      <c r="C15" s="14">
        <f t="shared" si="1"/>
        <v>0</v>
      </c>
      <c r="D15" s="67"/>
      <c r="E15" s="20">
        <v>58</v>
      </c>
      <c r="F15" s="16">
        <f t="shared" si="2"/>
        <v>7.241379310344829</v>
      </c>
      <c r="G15" s="14">
        <f t="shared" si="0"/>
        <v>0.08181890128841533</v>
      </c>
      <c r="H15" s="17">
        <f t="shared" si="3"/>
        <v>0</v>
      </c>
      <c r="J15" s="87"/>
    </row>
    <row r="16" spans="1:10" ht="15" customHeight="1">
      <c r="A16" s="18" t="s">
        <v>42</v>
      </c>
      <c r="B16" s="19" t="s">
        <v>20</v>
      </c>
      <c r="C16" s="14">
        <f>D16*43560</f>
        <v>0</v>
      </c>
      <c r="D16" s="67"/>
      <c r="E16" s="20">
        <v>61</v>
      </c>
      <c r="F16" s="16">
        <f>1000/E16-10</f>
        <v>6.393442622950818</v>
      </c>
      <c r="G16" s="14">
        <f t="shared" si="0"/>
        <v>0.13057685706226999</v>
      </c>
      <c r="H16" s="17">
        <f>(G16/12)*C16</f>
        <v>0</v>
      </c>
      <c r="J16" s="87" t="s">
        <v>65</v>
      </c>
    </row>
    <row r="17" spans="1:10" ht="15">
      <c r="A17" s="18" t="s">
        <v>19</v>
      </c>
      <c r="B17" s="19" t="s">
        <v>22</v>
      </c>
      <c r="C17" s="14">
        <f t="shared" si="1"/>
        <v>0</v>
      </c>
      <c r="D17" s="67"/>
      <c r="E17" s="20">
        <v>70</v>
      </c>
      <c r="F17" s="16">
        <f t="shared" si="2"/>
        <v>4.2857142857142865</v>
      </c>
      <c r="G17" s="14">
        <f t="shared" si="0"/>
        <v>0.3459582406543731</v>
      </c>
      <c r="H17" s="17">
        <f t="shared" si="3"/>
        <v>0</v>
      </c>
      <c r="J17" s="87"/>
    </row>
    <row r="18" spans="1:10" ht="15" customHeight="1">
      <c r="A18" s="18" t="s">
        <v>21</v>
      </c>
      <c r="B18" s="19" t="s">
        <v>22</v>
      </c>
      <c r="C18" s="14">
        <f t="shared" si="1"/>
        <v>0</v>
      </c>
      <c r="D18" s="67"/>
      <c r="E18" s="20">
        <v>71</v>
      </c>
      <c r="F18" s="16">
        <f t="shared" si="2"/>
        <v>4.084507042253522</v>
      </c>
      <c r="G18" s="14">
        <f t="shared" si="0"/>
        <v>0.3767514694239941</v>
      </c>
      <c r="H18" s="17">
        <f t="shared" si="3"/>
        <v>0</v>
      </c>
      <c r="J18" s="87"/>
    </row>
    <row r="19" spans="1:10" ht="15" customHeight="1">
      <c r="A19" s="18" t="s">
        <v>42</v>
      </c>
      <c r="B19" s="19" t="s">
        <v>22</v>
      </c>
      <c r="C19" s="14">
        <f>D19*43560</f>
        <v>0</v>
      </c>
      <c r="D19" s="67"/>
      <c r="E19" s="20">
        <v>74</v>
      </c>
      <c r="F19" s="16">
        <f t="shared" si="2"/>
        <v>3.513513513513514</v>
      </c>
      <c r="G19" s="14">
        <f t="shared" si="0"/>
        <v>0.47826175391893305</v>
      </c>
      <c r="H19" s="17">
        <f t="shared" si="3"/>
        <v>0</v>
      </c>
      <c r="J19" s="87"/>
    </row>
    <row r="20" spans="1:10" ht="15">
      <c r="A20" s="18" t="s">
        <v>19</v>
      </c>
      <c r="B20" s="19" t="s">
        <v>23</v>
      </c>
      <c r="C20" s="14">
        <f t="shared" si="1"/>
        <v>0</v>
      </c>
      <c r="D20" s="68"/>
      <c r="E20" s="20">
        <v>77</v>
      </c>
      <c r="F20" s="16">
        <f t="shared" si="2"/>
        <v>2.987012987012987</v>
      </c>
      <c r="G20" s="14">
        <f t="shared" si="0"/>
        <v>0.5945079031353541</v>
      </c>
      <c r="H20" s="17">
        <f t="shared" si="3"/>
        <v>0</v>
      </c>
      <c r="J20" s="87"/>
    </row>
    <row r="21" spans="1:10" ht="15">
      <c r="A21" s="12" t="s">
        <v>21</v>
      </c>
      <c r="B21" s="21" t="s">
        <v>23</v>
      </c>
      <c r="C21" s="14">
        <f t="shared" si="1"/>
        <v>0</v>
      </c>
      <c r="D21" s="69"/>
      <c r="E21" s="23">
        <v>78</v>
      </c>
      <c r="F21" s="16">
        <f t="shared" si="2"/>
        <v>2.820512820512821</v>
      </c>
      <c r="G21" s="14">
        <f t="shared" si="0"/>
        <v>0.63680399914986</v>
      </c>
      <c r="H21" s="17">
        <f t="shared" si="3"/>
        <v>0</v>
      </c>
      <c r="J21" s="87"/>
    </row>
    <row r="22" spans="1:10" ht="15">
      <c r="A22" s="12" t="s">
        <v>42</v>
      </c>
      <c r="B22" s="21" t="s">
        <v>23</v>
      </c>
      <c r="C22" s="14">
        <f>D22*43560</f>
        <v>0</v>
      </c>
      <c r="D22" s="69"/>
      <c r="E22" s="23">
        <v>80</v>
      </c>
      <c r="F22" s="16">
        <f t="shared" si="2"/>
        <v>2.5</v>
      </c>
      <c r="G22" s="14">
        <f t="shared" si="0"/>
        <v>0.7271361502347417</v>
      </c>
      <c r="H22" s="17">
        <f t="shared" si="3"/>
        <v>0</v>
      </c>
      <c r="J22" s="87"/>
    </row>
    <row r="23" spans="1:10" ht="15">
      <c r="A23" s="12" t="s">
        <v>24</v>
      </c>
      <c r="B23" s="21" t="s">
        <v>25</v>
      </c>
      <c r="C23" s="14">
        <f t="shared" si="1"/>
        <v>0</v>
      </c>
      <c r="D23" s="69"/>
      <c r="E23" s="23">
        <v>98</v>
      </c>
      <c r="F23" s="22">
        <f t="shared" si="2"/>
        <v>0.204081632653061</v>
      </c>
      <c r="G23" s="14">
        <f>($C$6-0.2*F23)^2/($C$6+0.8*F23)</f>
        <v>2.0322893098623984</v>
      </c>
      <c r="H23" s="17">
        <f t="shared" si="3"/>
        <v>0</v>
      </c>
      <c r="J23" s="87"/>
    </row>
    <row r="24" spans="1:10" ht="15.75" customHeight="1" thickBot="1">
      <c r="A24" s="24" t="s">
        <v>26</v>
      </c>
      <c r="B24" s="76"/>
      <c r="C24" s="14">
        <f t="shared" si="1"/>
        <v>0</v>
      </c>
      <c r="D24" s="70"/>
      <c r="E24" s="72"/>
      <c r="F24" s="73">
        <f>IF(E24=0,"",1000/E24-10)</f>
      </c>
      <c r="G24" s="14" t="str">
        <f>IF(F24="","NA",($C$6-0.2*F24)^2/($C$6+0.8*F24))</f>
        <v>NA</v>
      </c>
      <c r="H24" s="17" t="str">
        <f>IF(G24="NA","NA",(G24/12)*C24)</f>
        <v>NA</v>
      </c>
      <c r="J24" s="87" t="s">
        <v>68</v>
      </c>
    </row>
    <row r="25" spans="1:10" ht="15.75" thickBot="1">
      <c r="A25" s="25" t="s">
        <v>27</v>
      </c>
      <c r="B25" s="26" t="s">
        <v>25</v>
      </c>
      <c r="C25" s="44">
        <f>SUM(C12:C24)</f>
        <v>0</v>
      </c>
      <c r="D25" s="44">
        <f>SUM(D12:D24)</f>
        <v>0</v>
      </c>
      <c r="E25" s="28" t="s">
        <v>25</v>
      </c>
      <c r="F25" s="28" t="s">
        <v>25</v>
      </c>
      <c r="G25" s="28" t="s">
        <v>25</v>
      </c>
      <c r="H25" s="29">
        <f>SUM(H12:H24)</f>
        <v>0</v>
      </c>
      <c r="J25" s="87"/>
    </row>
    <row r="26" spans="1:10" ht="24" customHeight="1" thickBot="1">
      <c r="A26" s="55" t="s">
        <v>28</v>
      </c>
      <c r="B26" s="5"/>
      <c r="C26" s="5"/>
      <c r="D26" s="6"/>
      <c r="E26" s="6"/>
      <c r="F26" s="6"/>
      <c r="G26" s="6"/>
      <c r="H26" s="30"/>
      <c r="J26" s="87"/>
    </row>
    <row r="27" spans="1:10" ht="30.75" customHeight="1">
      <c r="A27" s="31" t="s">
        <v>5</v>
      </c>
      <c r="B27" s="32" t="s">
        <v>6</v>
      </c>
      <c r="C27" s="8" t="s">
        <v>7</v>
      </c>
      <c r="D27" s="8" t="s">
        <v>7</v>
      </c>
      <c r="E27" s="89" t="s">
        <v>29</v>
      </c>
      <c r="F27" s="8" t="s">
        <v>9</v>
      </c>
      <c r="G27" s="32" t="s">
        <v>10</v>
      </c>
      <c r="H27" s="31" t="s">
        <v>11</v>
      </c>
      <c r="J27" s="87"/>
    </row>
    <row r="28" spans="1:10" ht="12.75" customHeight="1" thickBot="1">
      <c r="A28" s="33"/>
      <c r="B28" s="34" t="s">
        <v>12</v>
      </c>
      <c r="C28" s="11" t="s">
        <v>13</v>
      </c>
      <c r="D28" s="11" t="s">
        <v>14</v>
      </c>
      <c r="E28" s="91"/>
      <c r="F28" s="11"/>
      <c r="G28" s="34" t="s">
        <v>15</v>
      </c>
      <c r="H28" s="33" t="s">
        <v>16</v>
      </c>
      <c r="J28" s="82"/>
    </row>
    <row r="29" spans="1:10" ht="15">
      <c r="A29" s="35" t="s">
        <v>24</v>
      </c>
      <c r="B29" s="36" t="s">
        <v>25</v>
      </c>
      <c r="C29" s="14">
        <f>D29*43560</f>
        <v>0</v>
      </c>
      <c r="D29" s="69"/>
      <c r="E29" s="79">
        <v>98</v>
      </c>
      <c r="F29" s="16">
        <f>IF(E29="",0,1000/E29-10)</f>
        <v>0.204081632653061</v>
      </c>
      <c r="G29" s="61">
        <f>($C$6-0.2*F29)^2/($C$6+0.8*F29)</f>
        <v>2.0322893098623984</v>
      </c>
      <c r="H29" s="62">
        <f>(G29/12)*C29</f>
        <v>0</v>
      </c>
      <c r="J29" s="83" t="s">
        <v>67</v>
      </c>
    </row>
    <row r="30" spans="1:10" ht="15">
      <c r="A30" s="74"/>
      <c r="B30" s="75"/>
      <c r="C30" s="66">
        <v>0</v>
      </c>
      <c r="D30" s="69"/>
      <c r="E30" s="71"/>
      <c r="F30" s="16">
        <f>IF(E30="",0,1000/E30-10)</f>
        <v>0</v>
      </c>
      <c r="G30" s="63">
        <f>IF(F30=0,0,($C$6-0.2*F30)^2/($C$6+0.8*F30))</f>
        <v>0</v>
      </c>
      <c r="H30" s="62">
        <f>(G30/12)*C30</f>
        <v>0</v>
      </c>
      <c r="J30" s="82"/>
    </row>
    <row r="31" spans="1:10" ht="15">
      <c r="A31" s="74" t="s">
        <v>0</v>
      </c>
      <c r="B31" s="75"/>
      <c r="C31" s="66">
        <f>D31*43560</f>
        <v>0</v>
      </c>
      <c r="D31" s="69"/>
      <c r="E31" s="71"/>
      <c r="F31" s="16">
        <f>IF(E31="",0,1000/E31-10)</f>
        <v>0</v>
      </c>
      <c r="G31" s="63">
        <f>IF(F31=0,0,($C$6-0.2*F31)^2/($C$6+0.8*F31))</f>
        <v>0</v>
      </c>
      <c r="H31" s="62">
        <f>(G31/12)*C31</f>
        <v>0</v>
      </c>
      <c r="J31" s="82"/>
    </row>
    <row r="32" spans="1:8" ht="15.75" thickBot="1">
      <c r="A32" s="74" t="s">
        <v>0</v>
      </c>
      <c r="B32" s="75"/>
      <c r="C32" s="66">
        <f>D32*43560</f>
        <v>0</v>
      </c>
      <c r="D32" s="69"/>
      <c r="E32" s="71"/>
      <c r="F32" s="16">
        <f>IF(E32="",0,1000/E32-10)</f>
        <v>0</v>
      </c>
      <c r="G32" s="63">
        <f>IF(F32=0,0,($C$6-0.2*F32)^2/($C$6+0.8*F32))</f>
        <v>0</v>
      </c>
      <c r="H32" s="62">
        <f>(G32/12)*C32</f>
        <v>0</v>
      </c>
    </row>
    <row r="33" spans="1:8" ht="15.75" thickBot="1">
      <c r="A33" s="37" t="s">
        <v>27</v>
      </c>
      <c r="B33" s="38" t="s">
        <v>25</v>
      </c>
      <c r="C33" s="27"/>
      <c r="D33" s="44">
        <f>SUM(D29:D32)</f>
        <v>0</v>
      </c>
      <c r="E33" s="28" t="s">
        <v>25</v>
      </c>
      <c r="F33" s="28" t="s">
        <v>25</v>
      </c>
      <c r="G33" s="64" t="s">
        <v>25</v>
      </c>
      <c r="H33" s="65">
        <f>SUM(H29:H32)</f>
        <v>0</v>
      </c>
    </row>
    <row r="34" spans="1:8" ht="9" customHeight="1" thickBot="1">
      <c r="A34" s="39"/>
      <c r="B34" s="39"/>
      <c r="C34" s="39"/>
      <c r="D34" s="39"/>
      <c r="E34" s="39"/>
      <c r="F34" s="39"/>
      <c r="G34" s="39"/>
      <c r="H34" s="39"/>
    </row>
    <row r="35" spans="1:8" ht="22.5" customHeight="1" thickBot="1">
      <c r="A35" s="52" t="s">
        <v>45</v>
      </c>
      <c r="B35" s="53"/>
      <c r="C35" s="53"/>
      <c r="D35" s="54">
        <f>H33-H25</f>
        <v>0</v>
      </c>
      <c r="E35" s="40"/>
      <c r="F35" s="39"/>
      <c r="G35" s="39"/>
      <c r="H35" s="39"/>
    </row>
    <row r="36" spans="1:8" ht="18.75" customHeight="1">
      <c r="A36" s="84" t="s">
        <v>30</v>
      </c>
      <c r="B36" s="85"/>
      <c r="C36" s="85"/>
      <c r="D36" s="85"/>
      <c r="E36" s="85"/>
      <c r="F36" s="85"/>
      <c r="G36" s="85"/>
      <c r="H36" s="85"/>
    </row>
    <row r="37" ht="9" customHeight="1">
      <c r="J37" t="s">
        <v>0</v>
      </c>
    </row>
    <row r="38" spans="1:6" ht="14.25" customHeight="1">
      <c r="A38" s="41" t="s">
        <v>58</v>
      </c>
      <c r="E38" s="42" t="s">
        <v>41</v>
      </c>
      <c r="F38" t="s">
        <v>31</v>
      </c>
    </row>
    <row r="39" spans="1:6" ht="15">
      <c r="A39" t="s">
        <v>59</v>
      </c>
      <c r="D39" s="42"/>
      <c r="E39" s="42" t="s">
        <v>32</v>
      </c>
      <c r="F39" t="s">
        <v>33</v>
      </c>
    </row>
    <row r="40" spans="1:6" ht="15">
      <c r="A40" s="41" t="s">
        <v>60</v>
      </c>
      <c r="C40" s="42"/>
      <c r="E40" s="42" t="s">
        <v>34</v>
      </c>
      <c r="F40" t="s">
        <v>35</v>
      </c>
    </row>
    <row r="41" spans="5:6" ht="15">
      <c r="E41" s="42" t="s">
        <v>36</v>
      </c>
      <c r="F41" t="s">
        <v>37</v>
      </c>
    </row>
    <row r="42" spans="1:6" ht="15">
      <c r="A42" s="41" t="s">
        <v>38</v>
      </c>
      <c r="E42" s="42" t="s">
        <v>39</v>
      </c>
      <c r="F42" t="s">
        <v>40</v>
      </c>
    </row>
    <row r="43" spans="1:4" ht="23.25" customHeight="1">
      <c r="A43" t="s">
        <v>47</v>
      </c>
      <c r="D43" s="42"/>
    </row>
    <row r="45" spans="1:8" ht="15" customHeight="1">
      <c r="A45" s="51"/>
      <c r="B45" s="51"/>
      <c r="C45" s="51"/>
      <c r="D45" s="51"/>
      <c r="E45" s="51"/>
      <c r="F45" s="51"/>
      <c r="G45" s="51"/>
      <c r="H45" s="51"/>
    </row>
  </sheetData>
  <sheetProtection password="9D8D" sheet="1"/>
  <mergeCells count="10">
    <mergeCell ref="A36:H36"/>
    <mergeCell ref="B2:F2"/>
    <mergeCell ref="J24:J27"/>
    <mergeCell ref="A1:H1"/>
    <mergeCell ref="E9:E10"/>
    <mergeCell ref="E27:E28"/>
    <mergeCell ref="J3:J5"/>
    <mergeCell ref="J6:J9"/>
    <mergeCell ref="J10:J15"/>
    <mergeCell ref="J16:J23"/>
  </mergeCells>
  <printOptions/>
  <pageMargins left="0.45" right="0.45" top="0.25" bottom="0.25" header="0.25" footer="0.25"/>
  <pageSetup horizontalDpi="600" verticalDpi="600" orientation="portrait" r:id="rId6"/>
  <drawing r:id="rId5"/>
  <legacyDrawing r:id="rId4"/>
  <oleObjects>
    <oleObject progId="Equation.3" shapeId="2015480" r:id="rId1"/>
    <oleObject progId="Equation.3" shapeId="2022245" r:id="rId2"/>
    <oleObject progId="Equation.3" shapeId="2023990" r:id="rId3"/>
  </oleObjects>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C38" sqref="C38"/>
    </sheetView>
  </sheetViews>
  <sheetFormatPr defaultColWidth="9.140625" defaultRowHeight="15"/>
  <cols>
    <col min="1" max="1" width="11.421875" style="0" customWidth="1"/>
  </cols>
  <sheetData>
    <row r="1" spans="1:7" ht="18.75">
      <c r="A1" s="96" t="s">
        <v>55</v>
      </c>
      <c r="B1" s="96"/>
      <c r="C1" s="96"/>
      <c r="D1" s="96"/>
      <c r="E1" s="96"/>
      <c r="F1" s="96"/>
      <c r="G1" s="96"/>
    </row>
    <row r="2" spans="1:7" ht="18">
      <c r="A2" s="57" t="s">
        <v>48</v>
      </c>
      <c r="B2" s="94" t="s">
        <v>49</v>
      </c>
      <c r="C2" s="95" t="s">
        <v>50</v>
      </c>
      <c r="D2" s="94" t="s">
        <v>51</v>
      </c>
      <c r="E2" s="95" t="s">
        <v>52</v>
      </c>
      <c r="F2" s="94" t="s">
        <v>53</v>
      </c>
      <c r="G2" s="95" t="s">
        <v>54</v>
      </c>
    </row>
    <row r="3" spans="1:7" ht="18">
      <c r="A3" s="57"/>
      <c r="B3" s="94"/>
      <c r="C3" s="95"/>
      <c r="D3" s="94"/>
      <c r="E3" s="95"/>
      <c r="F3" s="94"/>
      <c r="G3" s="95"/>
    </row>
    <row r="4" spans="1:7" ht="18">
      <c r="A4" s="57">
        <v>1</v>
      </c>
      <c r="B4" s="59">
        <v>2.39</v>
      </c>
      <c r="C4" s="60">
        <v>3</v>
      </c>
      <c r="D4" s="59">
        <v>3.48</v>
      </c>
      <c r="E4" s="60">
        <v>4.17</v>
      </c>
      <c r="F4" s="59">
        <v>4.73</v>
      </c>
      <c r="G4" s="60">
        <v>5.32</v>
      </c>
    </row>
    <row r="5" spans="1:7" ht="18">
      <c r="A5" s="57">
        <v>2</v>
      </c>
      <c r="B5" s="59">
        <v>2.09</v>
      </c>
      <c r="C5" s="60">
        <v>2.71</v>
      </c>
      <c r="D5" s="59">
        <v>3.19</v>
      </c>
      <c r="E5" s="60">
        <v>3.87</v>
      </c>
      <c r="F5" s="59">
        <v>4.44</v>
      </c>
      <c r="G5" s="60">
        <v>5.03</v>
      </c>
    </row>
    <row r="6" spans="1:7" ht="18">
      <c r="A6" s="57">
        <v>3</v>
      </c>
      <c r="B6" s="59">
        <v>2.09</v>
      </c>
      <c r="C6" s="60">
        <v>2.7</v>
      </c>
      <c r="D6" s="59">
        <v>3.21</v>
      </c>
      <c r="E6" s="60">
        <v>3.89</v>
      </c>
      <c r="F6" s="59">
        <v>4.47</v>
      </c>
      <c r="G6" s="60">
        <v>5.08</v>
      </c>
    </row>
    <row r="7" spans="1:7" ht="18">
      <c r="A7" s="57">
        <v>4</v>
      </c>
      <c r="B7" s="59">
        <v>2.11</v>
      </c>
      <c r="C7" s="60">
        <v>2.62</v>
      </c>
      <c r="D7" s="59">
        <v>3.04</v>
      </c>
      <c r="E7" s="60">
        <v>3.6</v>
      </c>
      <c r="F7" s="59">
        <v>4.06</v>
      </c>
      <c r="G7" s="60">
        <v>4.53</v>
      </c>
    </row>
    <row r="8" spans="1:7" ht="18">
      <c r="A8" s="57">
        <v>5</v>
      </c>
      <c r="B8" s="59">
        <v>2.28</v>
      </c>
      <c r="C8" s="60">
        <v>3</v>
      </c>
      <c r="D8" s="59">
        <v>3.6</v>
      </c>
      <c r="E8" s="60">
        <v>4.48</v>
      </c>
      <c r="F8" s="59">
        <v>5.24</v>
      </c>
      <c r="G8" s="60">
        <v>6.07</v>
      </c>
    </row>
    <row r="9" spans="1:8" ht="18">
      <c r="A9" s="57">
        <v>6</v>
      </c>
      <c r="B9" s="59">
        <v>2.27</v>
      </c>
      <c r="C9" s="60">
        <v>2.85</v>
      </c>
      <c r="D9" s="59">
        <v>3.34</v>
      </c>
      <c r="E9" s="60">
        <v>4.15</v>
      </c>
      <c r="F9" s="59">
        <v>4.84</v>
      </c>
      <c r="G9" s="60">
        <v>5.62</v>
      </c>
      <c r="H9" s="45"/>
    </row>
    <row r="10" spans="1:7" ht="18">
      <c r="A10" s="57">
        <v>7</v>
      </c>
      <c r="B10" s="59">
        <v>2.14</v>
      </c>
      <c r="C10" s="60">
        <v>2.65</v>
      </c>
      <c r="D10" s="59">
        <v>3.05</v>
      </c>
      <c r="E10" s="60">
        <v>3.56</v>
      </c>
      <c r="F10" s="59">
        <v>3.97</v>
      </c>
      <c r="G10" s="60">
        <v>4.4</v>
      </c>
    </row>
    <row r="11" spans="1:7" ht="18">
      <c r="A11" s="57">
        <v>8</v>
      </c>
      <c r="B11" s="59">
        <v>2.37</v>
      </c>
      <c r="C11" s="60">
        <v>3</v>
      </c>
      <c r="D11" s="59">
        <v>3.52</v>
      </c>
      <c r="E11" s="60">
        <v>4.45</v>
      </c>
      <c r="F11" s="59">
        <v>5.27</v>
      </c>
      <c r="G11" s="60">
        <v>6.15</v>
      </c>
    </row>
    <row r="12" spans="1:7" ht="18">
      <c r="A12" s="57">
        <v>9</v>
      </c>
      <c r="B12" s="59">
        <v>2.42</v>
      </c>
      <c r="C12" s="60">
        <v>2.98</v>
      </c>
      <c r="D12" s="59">
        <v>3.43</v>
      </c>
      <c r="E12" s="60">
        <v>4.09</v>
      </c>
      <c r="F12" s="59">
        <v>4.63</v>
      </c>
      <c r="G12" s="60">
        <v>5.2</v>
      </c>
    </row>
    <row r="13" spans="1:7" ht="18">
      <c r="A13" s="57">
        <v>10</v>
      </c>
      <c r="B13" s="59">
        <v>2.26</v>
      </c>
      <c r="C13" s="60">
        <v>2.75</v>
      </c>
      <c r="D13" s="59">
        <v>3.13</v>
      </c>
      <c r="E13" s="60">
        <v>3.6</v>
      </c>
      <c r="F13" s="59">
        <v>3.98</v>
      </c>
      <c r="G13" s="60">
        <v>4.36</v>
      </c>
    </row>
    <row r="16" spans="1:7" ht="29.25" customHeight="1">
      <c r="A16" s="93" t="s">
        <v>56</v>
      </c>
      <c r="B16" s="93"/>
      <c r="C16" s="93"/>
      <c r="D16" s="93"/>
      <c r="E16" s="93"/>
      <c r="F16" s="93"/>
      <c r="G16" s="58"/>
    </row>
    <row r="41" spans="1:7" ht="15">
      <c r="A41" s="56"/>
      <c r="B41" s="56"/>
      <c r="C41" s="56"/>
      <c r="D41" s="56"/>
      <c r="E41" s="56"/>
      <c r="F41" s="56"/>
      <c r="G41" s="56"/>
    </row>
    <row r="42" spans="1:7" ht="15">
      <c r="A42" s="56"/>
      <c r="B42" s="56"/>
      <c r="C42" s="56"/>
      <c r="D42" s="56"/>
      <c r="E42" s="56"/>
      <c r="F42" s="56"/>
      <c r="G42" s="56"/>
    </row>
  </sheetData>
  <sheetProtection/>
  <mergeCells count="8">
    <mergeCell ref="A16:F16"/>
    <mergeCell ref="F2:F3"/>
    <mergeCell ref="G2:G3"/>
    <mergeCell ref="A1:G1"/>
    <mergeCell ref="B2:B3"/>
    <mergeCell ref="C2:C3"/>
    <mergeCell ref="D2:D3"/>
    <mergeCell ref="E2:E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SEMCOG, DNRE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Stormwater Runoff Volume Control</dc:title>
  <dc:subject/>
  <dc:creator>Riess, Reznick</dc:creator>
  <cp:keywords>MS4, Stormwater Runoff, Volume</cp:keywords>
  <dc:description>Spreadsheet developed by Riess at SEMCOG, modified by Reznick at Michigan DNRE</dc:description>
  <cp:lastModifiedBy>Thomas Jones</cp:lastModifiedBy>
  <cp:lastPrinted>2010-08-24T13:47:03Z</cp:lastPrinted>
  <dcterms:created xsi:type="dcterms:W3CDTF">2008-08-21T15:39:45Z</dcterms:created>
  <dcterms:modified xsi:type="dcterms:W3CDTF">2019-12-27T16:44:31Z</dcterms:modified>
  <cp:category>Stormwater</cp:category>
  <cp:version/>
  <cp:contentType/>
  <cp:contentStatus/>
</cp:coreProperties>
</file>